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bookViews>
    <workbookView xWindow="-110" yWindow="-110" windowWidth="13860" windowHeight="528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c r="E6"/>
  <c r="E7"/>
  <c r="E8"/>
  <c r="E9"/>
  <c r="E10"/>
  <c r="E11"/>
  <c r="E12"/>
  <c r="E13"/>
  <c r="E14"/>
  <c r="E15"/>
  <c r="E16"/>
  <c r="E17"/>
  <c r="E18"/>
  <c r="E19"/>
  <c r="E20"/>
  <c r="E21"/>
  <c r="E22"/>
  <c r="E23"/>
  <c r="E24"/>
  <c r="E25"/>
  <c r="E26"/>
  <c r="E27"/>
  <c r="E28"/>
  <c r="E29"/>
  <c r="E30"/>
  <c r="E31"/>
  <c r="E32"/>
  <c r="E33"/>
  <c r="E34"/>
  <c r="E35"/>
  <c r="E36"/>
  <c r="E37"/>
  <c r="E38"/>
  <c r="E39"/>
  <c r="E40"/>
  <c r="E41"/>
  <c r="E42"/>
  <c r="E4"/>
  <c r="H5" i="3"/>
  <c r="H6"/>
  <c r="H7"/>
  <c r="H8"/>
  <c r="H9"/>
  <c r="H10"/>
  <c r="H11"/>
  <c r="H12"/>
  <c r="H13"/>
  <c r="H14"/>
  <c r="H15"/>
  <c r="H16"/>
  <c r="H17"/>
  <c r="H18"/>
  <c r="H19"/>
  <c r="H20"/>
  <c r="H21"/>
  <c r="H22"/>
  <c r="H23"/>
  <c r="H24"/>
  <c r="H25"/>
  <c r="H26"/>
  <c r="H27"/>
  <c r="H28"/>
  <c r="H29"/>
  <c r="H30"/>
  <c r="H31"/>
  <c r="H32"/>
  <c r="H33"/>
  <c r="H34"/>
  <c r="H35"/>
  <c r="H36"/>
  <c r="H37"/>
  <c r="H38"/>
  <c r="H39"/>
  <c r="H40"/>
  <c r="H41"/>
  <c r="H42"/>
  <c r="G5"/>
  <c r="G6"/>
  <c r="G7"/>
  <c r="G8"/>
  <c r="G9"/>
  <c r="G10"/>
  <c r="G11"/>
  <c r="G12"/>
  <c r="G13"/>
  <c r="G14"/>
  <c r="G15"/>
  <c r="G16"/>
  <c r="G17"/>
  <c r="G18"/>
  <c r="G19"/>
  <c r="G20"/>
  <c r="G21"/>
  <c r="G22"/>
  <c r="G23"/>
  <c r="G24"/>
  <c r="G25"/>
  <c r="G26"/>
  <c r="G27"/>
  <c r="G28"/>
  <c r="G29"/>
  <c r="G30"/>
  <c r="G31"/>
  <c r="G32"/>
  <c r="G33"/>
  <c r="G34"/>
  <c r="G35"/>
  <c r="G36"/>
  <c r="G37"/>
  <c r="G38"/>
  <c r="G39"/>
  <c r="G40"/>
  <c r="G41"/>
  <c r="G42"/>
  <c r="B6" i="1"/>
  <c r="B60"/>
  <c r="B58"/>
  <c r="B59"/>
  <c r="B4"/>
  <c r="F5" i="4" l="1"/>
  <c r="F6"/>
  <c r="F7"/>
  <c r="F8"/>
  <c r="F9"/>
  <c r="F10"/>
  <c r="F11"/>
  <c r="F12"/>
  <c r="F13"/>
  <c r="F14"/>
  <c r="F15"/>
  <c r="F16"/>
  <c r="F17"/>
  <c r="F18"/>
  <c r="F19"/>
  <c r="F20"/>
  <c r="F21"/>
  <c r="F22"/>
  <c r="F23"/>
  <c r="F24"/>
  <c r="F25"/>
  <c r="F26"/>
  <c r="F27"/>
  <c r="F28"/>
  <c r="F29"/>
  <c r="F30"/>
  <c r="F31"/>
  <c r="F32"/>
  <c r="F33"/>
  <c r="F34"/>
  <c r="F35"/>
  <c r="F36"/>
  <c r="F37"/>
  <c r="F38"/>
  <c r="F39"/>
  <c r="F40"/>
  <c r="F41"/>
  <c r="F42"/>
  <c r="F4"/>
  <c r="H4" i="3"/>
  <c r="B53" i="1" l="1"/>
  <c r="B52"/>
  <c r="E110" i="2" l="1"/>
  <c r="F110"/>
  <c r="G110"/>
  <c r="H110"/>
  <c r="I110"/>
  <c r="J110"/>
  <c r="K110"/>
  <c r="L110"/>
  <c r="M110"/>
  <c r="N110"/>
  <c r="O110"/>
  <c r="P110"/>
  <c r="Q110"/>
  <c r="R110"/>
  <c r="S110"/>
  <c r="T110"/>
  <c r="U110"/>
  <c r="V110"/>
  <c r="W110"/>
  <c r="X110"/>
  <c r="Y110"/>
  <c r="Z110"/>
  <c r="AA110"/>
  <c r="AB110"/>
  <c r="D110"/>
  <c r="E66"/>
  <c r="F66"/>
  <c r="G66"/>
  <c r="H66"/>
  <c r="I66"/>
  <c r="J66"/>
  <c r="K66"/>
  <c r="L66"/>
  <c r="M66"/>
  <c r="N66"/>
  <c r="O66"/>
  <c r="P66"/>
  <c r="Q66"/>
  <c r="R66"/>
  <c r="S66"/>
  <c r="T66"/>
  <c r="U66"/>
  <c r="V66"/>
  <c r="W66"/>
  <c r="X66"/>
  <c r="Y66"/>
  <c r="Z66"/>
  <c r="AA66"/>
  <c r="AB66"/>
  <c r="D66"/>
  <c r="E62"/>
  <c r="F62"/>
  <c r="G62"/>
  <c r="H62"/>
  <c r="I62"/>
  <c r="J62"/>
  <c r="K62"/>
  <c r="L62"/>
  <c r="M62"/>
  <c r="N62"/>
  <c r="O62"/>
  <c r="P62"/>
  <c r="Q62"/>
  <c r="R62"/>
  <c r="S62"/>
  <c r="T62"/>
  <c r="U62"/>
  <c r="V62"/>
  <c r="W62"/>
  <c r="X62"/>
  <c r="Y62"/>
  <c r="Z62"/>
  <c r="AA62"/>
  <c r="AB62"/>
  <c r="D62"/>
  <c r="F4" l="1"/>
  <c r="G4"/>
  <c r="H4"/>
  <c r="I4"/>
  <c r="J4"/>
  <c r="K4"/>
  <c r="L4"/>
  <c r="M4"/>
  <c r="N4"/>
  <c r="O4"/>
  <c r="P4"/>
  <c r="Q4"/>
  <c r="R4"/>
  <c r="S4"/>
  <c r="T4"/>
  <c r="U4"/>
  <c r="V4"/>
  <c r="W4"/>
  <c r="X4"/>
  <c r="Y4"/>
  <c r="Z4"/>
  <c r="AA4"/>
  <c r="AB4"/>
  <c r="E4"/>
  <c r="F16"/>
  <c r="G16"/>
  <c r="H16"/>
  <c r="I16"/>
  <c r="J16"/>
  <c r="K16"/>
  <c r="L16"/>
  <c r="M16"/>
  <c r="N16"/>
  <c r="O16"/>
  <c r="P16"/>
  <c r="Q16"/>
  <c r="R16"/>
  <c r="S16"/>
  <c r="T16"/>
  <c r="U16"/>
  <c r="V16"/>
  <c r="W16"/>
  <c r="X16"/>
  <c r="Y16"/>
  <c r="Z16"/>
  <c r="AA16"/>
  <c r="AB16"/>
  <c r="E16"/>
  <c r="D16"/>
  <c r="D4"/>
  <c r="B50" i="1" l="1"/>
  <c r="B51"/>
  <c r="B49"/>
  <c r="B57"/>
  <c r="B56"/>
  <c r="B55"/>
  <c r="B54"/>
  <c r="B7" l="1"/>
  <c r="B47" l="1"/>
  <c r="B45" l="1"/>
  <c r="I47" s="1"/>
  <c r="B44"/>
  <c r="B43"/>
  <c r="B41"/>
  <c r="B40"/>
  <c r="B38"/>
  <c r="B36"/>
  <c r="B34"/>
  <c r="B32"/>
  <c r="B29"/>
  <c r="G47" l="1"/>
  <c r="G41"/>
  <c r="G42"/>
  <c r="B11"/>
  <c r="B12"/>
  <c r="B13"/>
  <c r="B14"/>
  <c r="B10"/>
  <c r="B3"/>
  <c r="B2"/>
  <c r="B6" i="5" l="1"/>
  <c r="B8"/>
  <c r="G56" i="1" s="1"/>
  <c r="B7" i="5"/>
  <c r="B2"/>
  <c r="B8" i="1"/>
  <c r="B13" i="2" l="1"/>
  <c r="C58" s="1"/>
  <c r="B224"/>
  <c r="B221"/>
  <c r="B220"/>
  <c r="F2" i="3" s="1"/>
  <c r="B222" i="2"/>
  <c r="B223"/>
  <c r="B218"/>
  <c r="B113"/>
  <c r="B217"/>
  <c r="C6" i="1" s="1"/>
  <c r="B213" i="2"/>
  <c r="B214"/>
  <c r="B215"/>
  <c r="C60" i="1" s="1"/>
  <c r="B219" i="2"/>
  <c r="B216"/>
  <c r="B211"/>
  <c r="B207"/>
  <c r="C53" i="1" s="1"/>
  <c r="B206" i="2"/>
  <c r="C52" i="1" s="1"/>
  <c r="B208" i="2"/>
  <c r="B186"/>
  <c r="H39" i="1" s="1"/>
  <c r="B50" i="2"/>
  <c r="B40"/>
  <c r="B37"/>
  <c r="B31"/>
  <c r="B49"/>
  <c r="B46"/>
  <c r="B42"/>
  <c r="B32"/>
  <c r="B51"/>
  <c r="B35"/>
  <c r="B44"/>
  <c r="B36"/>
  <c r="B45"/>
  <c r="B34"/>
  <c r="B38"/>
  <c r="B41"/>
  <c r="B52"/>
  <c r="B43"/>
  <c r="B33"/>
  <c r="B39"/>
  <c r="B47"/>
  <c r="B48"/>
  <c r="B20"/>
  <c r="B28"/>
  <c r="B22"/>
  <c r="B23"/>
  <c r="B27"/>
  <c r="B21"/>
  <c r="B29"/>
  <c r="B30"/>
  <c r="B17"/>
  <c r="B24"/>
  <c r="B25"/>
  <c r="B18"/>
  <c r="B26"/>
  <c r="B19"/>
  <c r="B8"/>
  <c r="C53" s="1"/>
  <c r="B11"/>
  <c r="C56" s="1"/>
  <c r="B6"/>
  <c r="B9"/>
  <c r="C54" s="1"/>
  <c r="B10"/>
  <c r="C55" s="1"/>
  <c r="B5"/>
  <c r="B14"/>
  <c r="B12"/>
  <c r="C57" s="1"/>
  <c r="B7"/>
  <c r="B212"/>
  <c r="B209"/>
  <c r="E8" i="1" s="1"/>
  <c r="B210" i="2"/>
  <c r="B200"/>
  <c r="C55" i="1" s="1"/>
  <c r="B204" i="2"/>
  <c r="C50" i="1" s="1"/>
  <c r="B205" i="2"/>
  <c r="C51" i="1" s="1"/>
  <c r="G54"/>
  <c r="G55"/>
  <c r="G40"/>
  <c r="B199" i="2"/>
  <c r="B201"/>
  <c r="C56" i="1" s="1"/>
  <c r="B202" i="2"/>
  <c r="B198"/>
  <c r="I48" i="1" s="1"/>
  <c r="B203" i="2"/>
  <c r="C49" i="1" s="1"/>
  <c r="B103" i="2"/>
  <c r="C103" s="1"/>
  <c r="B197"/>
  <c r="C48" i="1" s="1"/>
  <c r="B104" i="2"/>
  <c r="C104" s="1"/>
  <c r="B105"/>
  <c r="C105" s="1"/>
  <c r="B96"/>
  <c r="C96" s="1"/>
  <c r="B194"/>
  <c r="B195"/>
  <c r="I27" i="1" s="1"/>
  <c r="B196" i="2"/>
  <c r="B189"/>
  <c r="B190"/>
  <c r="B191"/>
  <c r="B192"/>
  <c r="B188"/>
  <c r="B185"/>
  <c r="B187"/>
  <c r="B193"/>
  <c r="B225"/>
  <c r="B20" i="1"/>
  <c r="B23"/>
  <c r="B25"/>
  <c r="B18"/>
  <c r="B5"/>
  <c r="I41" l="1"/>
  <c r="I4"/>
  <c r="I60"/>
  <c r="I59"/>
  <c r="I58"/>
  <c r="I57"/>
  <c r="I54"/>
  <c r="I55"/>
  <c r="I53"/>
  <c r="I50"/>
  <c r="I49"/>
  <c r="I52"/>
  <c r="I51"/>
  <c r="I40"/>
  <c r="I8"/>
  <c r="I26"/>
  <c r="I7"/>
  <c r="I6"/>
  <c r="C4"/>
  <c r="C59" i="2"/>
  <c r="C59" i="1"/>
  <c r="C58"/>
  <c r="C57"/>
  <c r="I5"/>
  <c r="I13"/>
  <c r="I14"/>
  <c r="I10"/>
  <c r="I12"/>
  <c r="I11"/>
  <c r="C50" i="2"/>
  <c r="C52"/>
  <c r="C49"/>
  <c r="C51"/>
  <c r="C35"/>
  <c r="C43"/>
  <c r="C36"/>
  <c r="C44"/>
  <c r="C37"/>
  <c r="C45"/>
  <c r="C40"/>
  <c r="C48"/>
  <c r="C41"/>
  <c r="C34"/>
  <c r="C38"/>
  <c r="C46"/>
  <c r="C39"/>
  <c r="C47"/>
  <c r="C32"/>
  <c r="C33"/>
  <c r="C31"/>
  <c r="C42"/>
  <c r="C18"/>
  <c r="C26"/>
  <c r="C19"/>
  <c r="C27"/>
  <c r="C20"/>
  <c r="C28"/>
  <c r="C21"/>
  <c r="C29"/>
  <c r="C22"/>
  <c r="C30"/>
  <c r="C23"/>
  <c r="C17"/>
  <c r="C24"/>
  <c r="C25"/>
  <c r="C54" i="1"/>
  <c r="I34"/>
  <c r="I32"/>
  <c r="I29"/>
  <c r="I25"/>
  <c r="I23"/>
  <c r="I20"/>
  <c r="I38"/>
  <c r="I18"/>
  <c r="I36"/>
  <c r="I3"/>
  <c r="I2"/>
  <c r="B181" i="2" l="1"/>
  <c r="H34" i="1" s="1"/>
  <c r="B173" i="2"/>
  <c r="B167"/>
  <c r="D2" i="3" s="1"/>
  <c r="B161" i="2"/>
  <c r="G4" i="3" s="1"/>
  <c r="B117" i="2"/>
  <c r="B111"/>
  <c r="C2" i="1" s="1"/>
  <c r="B147" i="2"/>
  <c r="C37" i="1" s="1"/>
  <c r="B143" i="2"/>
  <c r="C30" i="1" s="1"/>
  <c r="B156" i="2"/>
  <c r="I42" i="1" s="1"/>
  <c r="B129" i="2"/>
  <c r="B155"/>
  <c r="C46" i="1" s="1"/>
  <c r="B175" i="2"/>
  <c r="H23" i="1" s="1"/>
  <c r="B168" i="2"/>
  <c r="E2" i="3" s="1"/>
  <c r="B160" i="2"/>
  <c r="I56" i="1" s="1"/>
  <c r="B114" i="2"/>
  <c r="C5" i="1" s="1"/>
  <c r="B150" i="2"/>
  <c r="B116"/>
  <c r="C9" i="1" s="1"/>
  <c r="B118" i="2"/>
  <c r="B149"/>
  <c r="C40" i="1" s="1"/>
  <c r="B182" i="2"/>
  <c r="H36" i="1" s="1"/>
  <c r="B176" i="2"/>
  <c r="H25" i="1" s="1"/>
  <c r="B169" i="2"/>
  <c r="B159"/>
  <c r="B142"/>
  <c r="C28" i="1" s="1"/>
  <c r="B152" i="2"/>
  <c r="D43" i="1" s="1"/>
  <c r="B123" i="2"/>
  <c r="B148"/>
  <c r="C39" i="1" s="1"/>
  <c r="B121" i="2"/>
  <c r="B112"/>
  <c r="C3" i="1" s="1"/>
  <c r="B127" i="2"/>
  <c r="B153"/>
  <c r="D44" i="1" s="1"/>
  <c r="B122" i="2"/>
  <c r="B137"/>
  <c r="C21" i="1" s="1" a="1"/>
  <c r="C21" s="1"/>
  <c r="B183" i="2"/>
  <c r="B1" i="3" s="1"/>
  <c r="B177" i="2"/>
  <c r="H26" i="1" s="1"/>
  <c r="B166" i="2"/>
  <c r="C2" i="3" s="1"/>
  <c r="B134" i="2"/>
  <c r="C16" i="1" s="1"/>
  <c r="B144" i="2"/>
  <c r="C31" i="1" s="1"/>
  <c r="B154" i="2"/>
  <c r="D45" i="1" s="1"/>
  <c r="B135" i="2"/>
  <c r="C17" i="1" s="1"/>
  <c r="B125" i="2"/>
  <c r="B132"/>
  <c r="I15" i="1" s="1"/>
  <c r="B139" i="2"/>
  <c r="C24" i="1" s="1" a="1"/>
  <c r="C24" s="1"/>
  <c r="B130" i="2"/>
  <c r="B115"/>
  <c r="C8" i="1" s="1"/>
  <c r="B131" i="2"/>
  <c r="C1" i="1" s="1"/>
  <c r="B146" i="2"/>
  <c r="C35" i="1" s="1"/>
  <c r="B184" i="2"/>
  <c r="B1" i="4" s="1"/>
  <c r="B170" i="2"/>
  <c r="B2" i="4" s="1"/>
  <c r="B164" i="2"/>
  <c r="B136"/>
  <c r="C19" i="1" s="1"/>
  <c r="B138" i="2"/>
  <c r="C22" i="1" s="1"/>
  <c r="B128" i="2"/>
  <c r="B157"/>
  <c r="B162"/>
  <c r="B126"/>
  <c r="B180"/>
  <c r="H32" i="1" s="1"/>
  <c r="B178" i="2"/>
  <c r="H27" i="1" s="1"/>
  <c r="B165" i="2"/>
  <c r="B2" i="3" s="1"/>
  <c r="B140" i="2"/>
  <c r="B145"/>
  <c r="C33" i="1" s="1"/>
  <c r="B120" i="2"/>
  <c r="B179"/>
  <c r="H29" i="1" s="1"/>
  <c r="B171" i="2"/>
  <c r="C2" i="4" s="1"/>
  <c r="B163" i="2"/>
  <c r="B133"/>
  <c r="I9" i="1" s="1"/>
  <c r="B119" i="2"/>
  <c r="B158"/>
  <c r="B124"/>
  <c r="B151"/>
  <c r="C42" i="1" s="1"/>
  <c r="B141" i="2"/>
  <c r="B174"/>
  <c r="H20" i="1" s="1"/>
  <c r="B172" i="2"/>
  <c r="D2" i="4" s="1"/>
  <c r="B74" i="2"/>
  <c r="C74" s="1"/>
  <c r="B68"/>
  <c r="C68" s="1"/>
  <c r="B93"/>
  <c r="C93" s="1"/>
  <c r="B79"/>
  <c r="C79" s="1"/>
  <c r="B108"/>
  <c r="C108" s="1"/>
  <c r="B70"/>
  <c r="C70" s="1"/>
  <c r="B82"/>
  <c r="C82" s="1"/>
  <c r="B76"/>
  <c r="C76" s="1"/>
  <c r="B102"/>
  <c r="C102" s="1"/>
  <c r="B87"/>
  <c r="C87" s="1"/>
  <c r="B84"/>
  <c r="C84" s="1"/>
  <c r="B95"/>
  <c r="C95" s="1"/>
  <c r="B90"/>
  <c r="C90" s="1"/>
  <c r="B67"/>
  <c r="C67" s="1"/>
  <c r="B99"/>
  <c r="C99" s="1"/>
  <c r="B92"/>
  <c r="C92" s="1"/>
  <c r="B78"/>
  <c r="C78" s="1"/>
  <c r="B107"/>
  <c r="C107" s="1"/>
  <c r="B73"/>
  <c r="C73" s="1"/>
  <c r="B75"/>
  <c r="C75" s="1"/>
  <c r="B101"/>
  <c r="C101" s="1"/>
  <c r="B86"/>
  <c r="C86" s="1"/>
  <c r="B81"/>
  <c r="C81" s="1"/>
  <c r="B83"/>
  <c r="C83" s="1"/>
  <c r="B69"/>
  <c r="C69" s="1"/>
  <c r="B94"/>
  <c r="C94" s="1"/>
  <c r="B80"/>
  <c r="C80" s="1"/>
  <c r="B89"/>
  <c r="C89" s="1"/>
  <c r="B91"/>
  <c r="C91" s="1"/>
  <c r="B77"/>
  <c r="C77" s="1"/>
  <c r="B106"/>
  <c r="C106" s="1"/>
  <c r="B88"/>
  <c r="C88" s="1"/>
  <c r="B72"/>
  <c r="C72" s="1"/>
  <c r="B98"/>
  <c r="C98" s="1"/>
  <c r="B100"/>
  <c r="C100" s="1"/>
  <c r="B85"/>
  <c r="C85" s="1"/>
  <c r="B71"/>
  <c r="C71" s="1"/>
  <c r="B97"/>
  <c r="C97" s="1"/>
  <c r="B63"/>
  <c r="C63" s="1"/>
  <c r="B64"/>
  <c r="C64" s="1"/>
  <c r="C3" i="5" s="1"/>
  <c r="I39" i="1" l="1"/>
  <c r="E40"/>
  <c r="C45"/>
  <c r="C15" a="1"/>
  <c r="C15" s="1"/>
  <c r="A1" i="6"/>
  <c r="C7" i="1"/>
  <c r="C41"/>
  <c r="H18"/>
  <c r="C26"/>
  <c r="A1" i="3"/>
  <c r="C13" i="1"/>
  <c r="C10"/>
  <c r="C11"/>
  <c r="C14"/>
  <c r="C12"/>
  <c r="A2" i="4"/>
  <c r="A2" i="3"/>
  <c r="B3" i="5"/>
  <c r="B4"/>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<sst xmlns="http://schemas.openxmlformats.org/spreadsheetml/2006/main" count="5247" uniqueCount="4952">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</sst>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numFmts count="2">
    <numFmt numFmtId="164" formatCode="yyyy\-mm\-dd;@"/>
    <numFmt numFmtId="165" formatCode="dd/mm/yyyy;@"/>
  </numFmts>
  <fonts count="20">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relativeIndent="255" justifyLastLine="0" shrinkToFit="0" readingOrder="0"/>
      <protection locked="1" hidden="0"/>
    </dxf>
    <dxf>
      <numFmt numFmtId="0" formatCode="General"/>
      <alignment horizontal="left" vertical="top" textRotation="0" indent="0" relativeIndent="255" justifyLastLine="0" shrinkToFit="0" readingOrder="0"/>
      <protection locked="1" hidden="0"/>
    </dxf>
    <dxf>
      <numFmt numFmtId="0" formatCode="General"/>
      <alignment horizontal="left" vertical="top" textRotation="0" indent="0" relativeIndent="255"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I60"/>
  <sheetViews>
    <sheetView tabSelected="1" topLeftCell="C37" zoomScale="85" zoomScaleNormal="85" workbookViewId="0">
      <selection activeCell="D3" sqref="D3"/>
    </sheetView>
  </sheetViews>
  <sheetFormatPr baseColWidth="10" defaultColWidth="9" defaultRowHeight="14.5"/>
  <cols>
    <col min="1" max="1" width="13.1796875" style="3" hidden="1" customWidth="1"/>
    <col min="2" max="2" width="16.26953125" style="4" hidden="1" customWidth="1"/>
    <col min="3" max="3" width="49.26953125" style="11" customWidth="1"/>
    <col min="4" max="4" width="12" style="14" customWidth="1"/>
    <col min="5" max="5" width="29.7265625" style="12" customWidth="1"/>
    <col min="6" max="6" width="15.1796875" style="2" customWidth="1"/>
    <col min="7" max="7" width="2.1796875" style="10" customWidth="1"/>
    <col min="8" max="8" width="55.1796875" style="47" customWidth="1"/>
    <col min="9" max="9" width="75.26953125" style="30" customWidth="1"/>
    <col min="10" max="16384" width="9" style="2"/>
  </cols>
  <sheetData>
    <row r="1" spans="1:9" ht="23.5">
      <c r="A1" s="3" t="s">
        <v>7</v>
      </c>
      <c r="B1" s="4" t="s">
        <v>7</v>
      </c>
      <c r="C1" s="123" t="str">
        <f>UPPER(NTS_title)</f>
        <v>RESUMEN NO TÉCNICO DEL PROYECTO</v>
      </c>
      <c r="D1" s="123"/>
      <c r="E1" s="123"/>
      <c r="F1" s="123"/>
      <c r="G1" s="32" t="s">
        <v>6</v>
      </c>
      <c r="H1" s="29"/>
    </row>
    <row r="2" spans="1:9" ht="16.149999999999999" customHeight="1">
      <c r="A2" s="5" t="s">
        <v>152</v>
      </c>
      <c r="B2" s="7" t="str">
        <f>IF(TRIM(D2)="","",UPPER(D2))</f>
        <v/>
      </c>
      <c r="C2" s="11" t="str">
        <f>country_label</f>
        <v>País</v>
      </c>
      <c r="D2" s="17"/>
      <c r="E2" s="126"/>
      <c r="F2" s="127"/>
      <c r="G2" s="74" t="s">
        <v>550</v>
      </c>
      <c r="H2" s="29"/>
      <c r="I2" s="30" t="str">
        <f>compulsory_field_tinstr&amp;" "</f>
        <v xml:space="preserve">Obligatorio </v>
      </c>
    </row>
    <row r="3" spans="1:9" ht="16.149999999999999" customHeight="1">
      <c r="A3" s="5" t="s">
        <v>153</v>
      </c>
      <c r="B3" s="7" t="str">
        <f>IF(TRIM(D3)="","",LOWER(D3))</f>
        <v>es</v>
      </c>
      <c r="C3" s="11" t="str">
        <f>language_label</f>
        <v>Lengua</v>
      </c>
      <c r="D3" s="18" t="s">
        <v>19</v>
      </c>
      <c r="E3" s="126"/>
      <c r="F3" s="127"/>
      <c r="G3" s="74" t="s">
        <v>550</v>
      </c>
      <c r="H3" s="29"/>
      <c r="I3" s="30" t="str">
        <f>compulsory_field_tinstr&amp;" "</f>
        <v xml:space="preserve">Obligatorio </v>
      </c>
    </row>
    <row r="4" spans="1:9" s="69" customFormat="1" ht="15" customHeight="1">
      <c r="A4" s="5" t="s">
        <v>509</v>
      </c>
      <c r="B4" s="4" t="str">
        <f>IF(TRIM(D4)="","",VALUE(MID(D4,SEARCH("[", D4)+1,SEARCH("]",D4)-SEARCH("[",D4)-1)))</f>
        <v/>
      </c>
      <c r="C4" s="68" t="str">
        <f>euSubmission_label</f>
        <v>Presentación UE</v>
      </c>
      <c r="D4" s="67"/>
      <c r="E4" s="128"/>
      <c r="F4" s="129"/>
      <c r="G4" s="74" t="s">
        <v>550</v>
      </c>
      <c r="H4" s="29"/>
      <c r="I4" s="30" t="str">
        <f>compulsory_field_tinstr&amp;" "&amp;" "&amp;not_published_instr&amp;" "&amp;euSubmission_instr</f>
        <v>Obligatorio  El campo no se publicará. Indíquese si el proyecto entra o no en el ámbito de aplicación de la Directiva.</v>
      </c>
    </row>
    <row r="5" spans="1:9">
      <c r="A5" s="5" t="s">
        <v>154</v>
      </c>
      <c r="B5" s="7" t="str">
        <f>IF(TRIM(D5)="","",D5)</f>
        <v/>
      </c>
      <c r="C5" s="11" t="str">
        <f>projectTitle_label</f>
        <v>Título del proyecto</v>
      </c>
      <c r="D5" s="120"/>
      <c r="E5" s="120"/>
      <c r="F5" s="120"/>
      <c r="G5" s="74" t="s">
        <v>550</v>
      </c>
      <c r="I5" s="30" t="str">
        <f>compulsory_field_tinstr&amp;" "&amp;maxLength_500_tinstr</f>
        <v>Obligatorio La longitud máxima es de 500 caracteres.</v>
      </c>
    </row>
    <row r="6" spans="1:9" s="69" customFormat="1">
      <c r="A6" s="5" t="s">
        <v>538</v>
      </c>
      <c r="B6" s="7" t="str">
        <f>IF(TRIM(D6)="","",D6)</f>
        <v/>
      </c>
      <c r="C6" s="68" t="str">
        <f>ntsId_label</f>
        <v>Identificador RNT</v>
      </c>
      <c r="D6" s="130"/>
      <c r="E6" s="131"/>
      <c r="F6" s="65"/>
      <c r="G6" s="66"/>
      <c r="H6" s="35"/>
      <c r="I6" s="30" t="str">
        <f>ntsId_instr&amp;" "&amp;ntsId_tinstr</f>
        <v>Identificador RNT único asignado por el sistema central de la CE. Solo se cumplimentará cuando se actualicen los RNT ya almacenados en el sistema de la CE.</v>
      </c>
    </row>
    <row r="7" spans="1:9" ht="31.9" customHeight="1">
      <c r="A7" s="5" t="s">
        <v>511</v>
      </c>
      <c r="B7" s="15" t="str">
        <f>IF(TRIM(D7)="","",D7)</f>
        <v/>
      </c>
      <c r="C7" s="107" t="str">
        <f>ntsNationalId_label</f>
        <v>Identificador nacional del RNT</v>
      </c>
      <c r="D7" s="113"/>
      <c r="E7" s="113"/>
      <c r="F7" s="113"/>
      <c r="H7" s="35"/>
      <c r="I7" s="30" t="str">
        <f>not_published_instr&amp;" "&amp;ntsNationalId_instr&amp;" "&amp;maxLength_500_tinstr</f>
        <v>El campo no se publicará. Identificador nacional del RNT. La longitud máxima es de 500 caracteres.</v>
      </c>
    </row>
    <row r="8" spans="1:9" ht="15" customHeight="1">
      <c r="A8" s="5" t="s">
        <v>155</v>
      </c>
      <c r="B8" s="4" t="str">
        <f>IF(TRIM(D8)="","",D8)</f>
        <v/>
      </c>
      <c r="C8" s="11" t="str">
        <f>projectDuration_label</f>
        <v>Duración del proyecto</v>
      </c>
      <c r="D8" s="18"/>
      <c r="E8" s="124" t="str">
        <f>duration_unit_label</f>
        <v>(en meses)</v>
      </c>
      <c r="F8" s="125"/>
      <c r="G8" s="74" t="s">
        <v>550</v>
      </c>
      <c r="H8" s="35"/>
      <c r="I8" s="30" t="str">
        <f>compulsory_field_tinstr&amp;" "&amp;projectDuration_instr&amp;" "&amp;projectDuration_tinstr</f>
        <v>Obligatorio Duración del proyecto expresada en meses. Debe ser un número entero entre 1 y 60.</v>
      </c>
    </row>
    <row r="9" spans="1:9">
      <c r="A9" s="5" t="s">
        <v>514</v>
      </c>
      <c r="B9" s="4" t="s">
        <v>156</v>
      </c>
      <c r="C9" s="138" t="str">
        <f>keywords_label</f>
        <v>Palabras clave</v>
      </c>
      <c r="D9" s="138"/>
      <c r="E9" s="138"/>
      <c r="F9" s="142"/>
      <c r="G9" s="74" t="s">
        <v>550</v>
      </c>
      <c r="I9" s="30" t="str">
        <f>compulsory_field_tinstr&amp;" "&amp;at_least_one_keyword_mssg</f>
        <v>Obligatorio Debe introducirse al menos una palabra clave.</v>
      </c>
    </row>
    <row r="10" spans="1:9">
      <c r="A10" s="5"/>
      <c r="B10" s="7" t="str">
        <f t="shared" ref="B10:B14" si="0">IF(TRIM(D10)="","",D10)</f>
        <v/>
      </c>
      <c r="C10" s="20" t="str">
        <f>keyword_label &amp; " " &amp; 1</f>
        <v>Palabra clave (Keyword) 1</v>
      </c>
      <c r="D10" s="120"/>
      <c r="E10" s="120"/>
      <c r="F10" s="120"/>
      <c r="I10" s="30" t="str">
        <f>maxLength_50_tinstr&amp;" "&amp;keyword_tinstr</f>
        <v>La longitud máxima es de 50 caracteres, incluidos espacios. Puede constar de más de una palabra.</v>
      </c>
    </row>
    <row r="11" spans="1:9">
      <c r="A11" s="5"/>
      <c r="B11" s="7" t="str">
        <f t="shared" si="0"/>
        <v/>
      </c>
      <c r="C11" s="20" t="str">
        <f>keyword_label &amp; " " &amp; 2</f>
        <v>Palabra clave (Keyword) 2</v>
      </c>
      <c r="D11" s="113"/>
      <c r="E11" s="113"/>
      <c r="F11" s="113"/>
      <c r="I11" s="30" t="str">
        <f>maxLength_50_tinstr&amp;" "&amp;keyword_tinstr</f>
        <v>La longitud máxima es de 50 caracteres, incluidos espacios. Puede constar de más de una palabra.</v>
      </c>
    </row>
    <row r="12" spans="1:9">
      <c r="A12" s="5"/>
      <c r="B12" s="7" t="str">
        <f t="shared" si="0"/>
        <v/>
      </c>
      <c r="C12" s="20" t="str">
        <f>keyword_label &amp; " " &amp; 3</f>
        <v>Palabra clave (Keyword) 3</v>
      </c>
      <c r="D12" s="113"/>
      <c r="E12" s="113"/>
      <c r="F12" s="113"/>
      <c r="I12" s="30" t="str">
        <f>maxLength_50_tinstr&amp;" "&amp;keyword_tinstr</f>
        <v>La longitud máxima es de 50 caracteres, incluidos espacios. Puede constar de más de una palabra.</v>
      </c>
    </row>
    <row r="13" spans="1:9">
      <c r="A13" s="5"/>
      <c r="B13" s="7" t="str">
        <f t="shared" si="0"/>
        <v/>
      </c>
      <c r="C13" s="20" t="str">
        <f>keyword_label &amp; " " &amp; 4</f>
        <v>Palabra clave (Keyword) 4</v>
      </c>
      <c r="D13" s="133"/>
      <c r="E13" s="133"/>
      <c r="F13" s="133"/>
      <c r="I13" s="30" t="str">
        <f>maxLength_50_tinstr&amp;" "&amp;keyword_tinstr</f>
        <v>La longitud máxima es de 50 caracteres, incluidos espacios. Puede constar de más de una palabra.</v>
      </c>
    </row>
    <row r="14" spans="1:9">
      <c r="A14" s="5"/>
      <c r="B14" s="7" t="str">
        <f t="shared" si="0"/>
        <v/>
      </c>
      <c r="C14" s="20" t="str">
        <f>keyword_label &amp; " " &amp; 5</f>
        <v>Palabra clave (Keyword) 5</v>
      </c>
      <c r="D14" s="113"/>
      <c r="E14" s="113"/>
      <c r="F14" s="113"/>
      <c r="G14" s="24"/>
      <c r="I14" s="30" t="str">
        <f>maxLength_50_tinstr&amp;" "&amp;keyword_tinstr</f>
        <v>La longitud máxima es de 50 caracteres, incluidos espacios. Puede constar de más de una palabra.</v>
      </c>
    </row>
    <row r="15" spans="1:9">
      <c r="A15" s="5" t="s">
        <v>515</v>
      </c>
      <c r="C15" s="139" t="str" cm="1">
        <f t="array" ref="C15">projectPurposes_label</f>
        <v>Finalidad del (de los) proyecto(s)</v>
      </c>
      <c r="D15" s="139"/>
      <c r="E15" s="139"/>
      <c r="F15" s="139"/>
      <c r="G15" s="74" t="s">
        <v>550</v>
      </c>
      <c r="I15" s="30" t="str">
        <f>compulsory_field_tinstr&amp;" "&amp;projectPurposes_tinstr&amp;" "&amp;at_least_one_purpose_mssg</f>
        <v>Obligatorio Rellene la hoja «Finalidad del proyecto». Debe elegirse al menos una finalidad.</v>
      </c>
    </row>
    <row r="16" spans="1:9">
      <c r="A16" s="5"/>
      <c r="C16" s="138" t="str">
        <f>objectives_and_benefits_label</f>
        <v>Objetivos y beneficios previstos del proyecto</v>
      </c>
      <c r="D16" s="138"/>
      <c r="E16" s="138"/>
      <c r="F16" s="138"/>
      <c r="G16" s="138"/>
    </row>
    <row r="17" spans="1:9">
      <c r="A17" s="5"/>
      <c r="C17" s="144" t="str">
        <f>projectObjectives_label</f>
        <v>Objetivos del proyecto</v>
      </c>
      <c r="D17" s="144"/>
      <c r="E17" s="144"/>
      <c r="F17" s="144"/>
      <c r="G17" s="74" t="s">
        <v>550</v>
      </c>
    </row>
    <row r="18" spans="1:9" ht="127.5" customHeight="1">
      <c r="A18" s="5" t="s">
        <v>157</v>
      </c>
      <c r="B18" s="15" t="str">
        <f>IF(TRIM(C18)="","",C18)</f>
        <v/>
      </c>
      <c r="C18" s="121"/>
      <c r="D18" s="113"/>
      <c r="E18" s="113"/>
      <c r="F18" s="113"/>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c r="A19" s="5"/>
      <c r="B19" s="7"/>
      <c r="C19" s="144" t="str">
        <f>potentialBenefits_label</f>
        <v>Probables beneficios potenciales de este proyecto</v>
      </c>
      <c r="D19" s="144"/>
      <c r="E19" s="144"/>
      <c r="F19" s="144"/>
      <c r="G19" s="74" t="s">
        <v>550</v>
      </c>
    </row>
    <row r="20" spans="1:9" ht="127.5" customHeight="1">
      <c r="A20" s="5" t="s">
        <v>158</v>
      </c>
      <c r="B20" s="15" t="str">
        <f>IF(TRIM(C20)="","",C20)</f>
        <v/>
      </c>
      <c r="C20" s="121"/>
      <c r="D20" s="113"/>
      <c r="E20" s="113"/>
      <c r="F20" s="113"/>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c r="A21" s="5"/>
      <c r="B21" s="7"/>
      <c r="C21" s="111" t="str" cm="1">
        <f t="array" ref="C21">predicted_harms_label</f>
        <v>Daños previstos</v>
      </c>
      <c r="D21" s="111"/>
      <c r="E21" s="111"/>
      <c r="F21" s="111"/>
      <c r="G21" s="111"/>
    </row>
    <row r="22" spans="1:9">
      <c r="A22" s="5"/>
      <c r="B22" s="7"/>
      <c r="C22" s="119" t="str">
        <f>procedures_label</f>
        <v>¿En qué procedimientos se utilizarán normalmente los animales?</v>
      </c>
      <c r="D22" s="119"/>
      <c r="E22" s="119"/>
      <c r="F22" s="119"/>
      <c r="G22" s="74" t="s">
        <v>550</v>
      </c>
    </row>
    <row r="23" spans="1:9" ht="127.5" customHeight="1">
      <c r="A23" s="5" t="s">
        <v>159</v>
      </c>
      <c r="B23" s="15" t="str">
        <f>IF(TRIM(C23)="","",C23)</f>
        <v/>
      </c>
      <c r="C23" s="121"/>
      <c r="D23" s="113"/>
      <c r="E23" s="113"/>
      <c r="F23" s="113"/>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c r="A24" s="5"/>
      <c r="B24" s="7"/>
      <c r="C24" s="114" t="str" cm="1">
        <f t="array" ref="C24">expectedImpacts_label</f>
        <v>Efectos previstos/efectos adversos en los animales</v>
      </c>
      <c r="D24" s="114"/>
      <c r="E24" s="114"/>
      <c r="F24" s="114"/>
      <c r="G24" s="74" t="s">
        <v>550</v>
      </c>
    </row>
    <row r="25" spans="1:9" ht="127.5" customHeight="1">
      <c r="A25" s="5" t="s">
        <v>160</v>
      </c>
      <c r="B25" s="15" t="str">
        <f>IF(TRIM(C25)="","",C25)</f>
        <v/>
      </c>
      <c r="C25" s="121"/>
      <c r="D25" s="113"/>
      <c r="E25" s="113"/>
      <c r="F25" s="113"/>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650000000000006" customHeight="1">
      <c r="A26" s="5" t="s">
        <v>516</v>
      </c>
      <c r="C26" s="140" t="str">
        <f>expectedHarms_label</f>
        <v>Daños previstos</v>
      </c>
      <c r="D26" s="140"/>
      <c r="E26" s="140"/>
      <c r="F26" s="141"/>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29">
      <c r="A27" s="5" t="s">
        <v>517</v>
      </c>
      <c r="C27" s="137" t="str">
        <f>fateList_label</f>
        <v>Destino de los animales mantenidos vivos</v>
      </c>
      <c r="D27" s="137"/>
      <c r="E27" s="137"/>
      <c r="F27" s="137"/>
      <c r="G27" s="24"/>
      <c r="H27" s="35" t="str">
        <f>fateList_instr</f>
        <v>¿Qué ocurrirá con los animales que se mantengan vivos al término del procedimiento?</v>
      </c>
      <c r="I27" s="30" t="str">
        <f>fateList_tinstr</f>
        <v xml:space="preserve">Rellene la hoja «Destino de los animales mantenidos vivos», si procede. </v>
      </c>
    </row>
    <row r="28" spans="1:9">
      <c r="C28" s="122" t="str">
        <f>fateReasons_label</f>
        <v>Motivos del destino previsto de los animales después del procedimiento</v>
      </c>
      <c r="D28" s="122"/>
      <c r="E28" s="122"/>
      <c r="F28" s="122"/>
      <c r="G28" s="74" t="s">
        <v>550</v>
      </c>
    </row>
    <row r="29" spans="1:9" ht="127.5" customHeight="1">
      <c r="A29" s="5" t="s">
        <v>161</v>
      </c>
      <c r="B29" s="15" t="str">
        <f>IF(TRIM(C29)="","",C29)</f>
        <v/>
      </c>
      <c r="C29" s="121"/>
      <c r="D29" s="113"/>
      <c r="E29" s="113"/>
      <c r="F29" s="113"/>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c r="A30" s="5"/>
      <c r="B30" s="7"/>
      <c r="C30" s="111" t="str">
        <f>application_of_the_three_rs_label</f>
        <v>Aplicación de la regla de las «tres erres»</v>
      </c>
      <c r="D30" s="111"/>
      <c r="E30" s="111"/>
      <c r="F30" s="111"/>
      <c r="G30" s="111"/>
    </row>
    <row r="31" spans="1:9">
      <c r="A31" s="5"/>
      <c r="B31" s="7"/>
      <c r="C31" s="111" t="str">
        <f>replacement_label</f>
        <v>1. Reemplazo</v>
      </c>
      <c r="D31" s="111"/>
      <c r="E31" s="111"/>
      <c r="F31" s="111"/>
      <c r="G31" s="74" t="s">
        <v>550</v>
      </c>
    </row>
    <row r="32" spans="1:9" ht="127.5" customHeight="1">
      <c r="A32" s="5" t="s">
        <v>162</v>
      </c>
      <c r="B32" s="15" t="str">
        <f>IF(TRIM(C32)="","",C32)</f>
        <v/>
      </c>
      <c r="C32" s="121"/>
      <c r="D32" s="113"/>
      <c r="E32" s="113"/>
      <c r="F32" s="113"/>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c r="A33" s="5"/>
      <c r="B33" s="7"/>
      <c r="C33" s="115" t="str">
        <f>reduction_label</f>
        <v>2. Reducción</v>
      </c>
      <c r="D33" s="115"/>
      <c r="E33" s="115"/>
      <c r="F33" s="115"/>
      <c r="G33" s="74" t="s">
        <v>550</v>
      </c>
    </row>
    <row r="34" spans="1:9" ht="150.75" customHeight="1">
      <c r="A34" s="5" t="s">
        <v>163</v>
      </c>
      <c r="B34" s="15" t="str">
        <f>IF(TRIM(C34)="","",C34)</f>
        <v/>
      </c>
      <c r="C34" s="121"/>
      <c r="D34" s="113"/>
      <c r="E34" s="113"/>
      <c r="F34" s="113"/>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c r="A35" s="5"/>
      <c r="B35" s="7"/>
      <c r="C35" s="115" t="str">
        <f>refinement_label</f>
        <v>3. Refinamiento</v>
      </c>
      <c r="D35" s="115"/>
      <c r="E35" s="115"/>
      <c r="F35" s="115"/>
      <c r="G35" s="74" t="s">
        <v>550</v>
      </c>
    </row>
    <row r="36" spans="1:9" ht="127.5" customHeight="1">
      <c r="A36" s="5" t="s">
        <v>164</v>
      </c>
      <c r="B36" s="15" t="str">
        <f>IF(TRIM(C36)="","",C36)</f>
        <v/>
      </c>
      <c r="C36" s="121"/>
      <c r="D36" s="113"/>
      <c r="E36" s="113"/>
      <c r="F36" s="113"/>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c r="A37" s="5"/>
      <c r="B37" s="7"/>
      <c r="C37" s="114" t="str">
        <f>speciesChoiceExplanation_label</f>
        <v>Explique la elección de las especies y las etapas de vida correspondientes</v>
      </c>
      <c r="D37" s="114"/>
      <c r="E37" s="114"/>
      <c r="F37" s="114"/>
      <c r="G37" s="74" t="s">
        <v>550</v>
      </c>
    </row>
    <row r="38" spans="1:9" ht="127.5" customHeight="1">
      <c r="A38" s="5" t="s">
        <v>165</v>
      </c>
      <c r="B38" s="15" t="str">
        <f>IF(TRIM(C38)="","",C38)</f>
        <v/>
      </c>
      <c r="C38" s="121"/>
      <c r="D38" s="113"/>
      <c r="E38" s="113"/>
      <c r="F38" s="113"/>
      <c r="H38" s="35"/>
      <c r="I38" s="30" t="str">
        <f>compulsory_field_tinstr&amp;" "&amp;maxLength_2500_tinstr</f>
        <v>Obligatorio La longitud máxima es de 2 500 caracteres.</v>
      </c>
    </row>
    <row r="39" spans="1:9">
      <c r="A39" s="5"/>
      <c r="B39" s="7"/>
      <c r="C39" s="143" t="str">
        <f>project_selected_for_ra_label</f>
        <v>Proyecto seleccionado para la evaluación retrospectiva</v>
      </c>
      <c r="D39" s="143"/>
      <c r="E39" s="143"/>
      <c r="F39" s="143"/>
      <c r="G39" s="22"/>
      <c r="H39" s="35" t="str">
        <f>compulsory_field_for_some_tinstr</f>
        <v>Aplicable a los EM cuya legislación requiera esta información.</v>
      </c>
      <c r="I39" s="30" t="str">
        <f>to_be_filled_in_by_authority_mssg</f>
        <v>Pendiente de cumplimentación por la autoridad competente</v>
      </c>
    </row>
    <row r="40" spans="1:9">
      <c r="A40" s="5" t="s">
        <v>166</v>
      </c>
      <c r="B40" s="4" t="str">
        <f>IF(TRIM(D40)="","",VALUE(MID(D40,SEARCH("[", D40)+1,SEARCH("]",D40)-SEARCH("[",D40)-1)))</f>
        <v/>
      </c>
      <c r="C40" s="16" t="str">
        <f>raSelected_label</f>
        <v>¿Proyecto seleccionado para la ER?</v>
      </c>
      <c r="D40" s="19"/>
      <c r="E40" s="134" t="str">
        <f>IF((CONCATENATE(B41,B43,B44,B45,B47)&lt;&gt;"")*AND(B40&lt;&gt;1),inconsistent_value_mssg,"")</f>
        <v/>
      </c>
      <c r="F40" s="135"/>
      <c r="G40" s="74" t="str">
        <f t="shared" ref="G40" si="1">selection_for_RA</f>
        <v/>
      </c>
      <c r="H40" s="35"/>
      <c r="I40" s="30" t="str">
        <f>IF(G40="*", compulsory_field_tinstr, "")</f>
        <v/>
      </c>
    </row>
    <row r="41" spans="1:9">
      <c r="A41" s="5" t="s">
        <v>167</v>
      </c>
      <c r="B41" s="26" t="str">
        <f>IF(TRIM(D41)="","",D41)</f>
        <v/>
      </c>
      <c r="C41" s="16" t="str">
        <f>raDeadline_label</f>
        <v>Plazo para la ER</v>
      </c>
      <c r="D41" s="41"/>
      <c r="E41" s="112" t="s">
        <v>63</v>
      </c>
      <c r="F41" s="112"/>
      <c r="G41" s="75" t="str">
        <f>IF($B$40=1,"*","")</f>
        <v/>
      </c>
      <c r="H41" s="35"/>
      <c r="I41" s="30" t="str">
        <f>IF($B$40=1,compulsory_field_tinstr&amp;" "&amp;date_format_tinstr,"")</f>
        <v/>
      </c>
    </row>
    <row r="42" spans="1:9">
      <c r="A42" s="5"/>
      <c r="B42" s="26"/>
      <c r="C42" s="116" t="str">
        <f>ra_reasons_label</f>
        <v>Motivos de la evaluación retrospectiva</v>
      </c>
      <c r="D42" s="116"/>
      <c r="E42" s="136"/>
      <c r="F42" s="136"/>
      <c r="G42" s="75" t="str">
        <f>IF($B$40=1,"*","")</f>
        <v/>
      </c>
      <c r="H42" s="35"/>
      <c r="I42" s="30" t="str">
        <f>IF($B$40=1,compulsory_field_tinstr&amp;" "&amp; at_least_one_reason_mssg,"")</f>
        <v/>
      </c>
    </row>
    <row r="43" spans="1:9">
      <c r="A43" s="5" t="s">
        <v>168</v>
      </c>
      <c r="B43" s="6" t="str">
        <f t="shared" ref="B43:B45" si="2">IF(TRIM(F43)="","",VALUE(MID(F43,SEARCH("[", F43)+1,SEARCH("]",F43)-SEARCH("[",F43)-1)))</f>
        <v/>
      </c>
      <c r="C43" s="25"/>
      <c r="D43" s="117" t="str">
        <f>severeProcedure_label</f>
        <v>Incluye procedimientos severos</v>
      </c>
      <c r="E43" s="117"/>
      <c r="F43" s="19"/>
      <c r="G43" s="22"/>
    </row>
    <row r="44" spans="1:9" ht="14.25" customHeight="1">
      <c r="A44" s="5" t="s">
        <v>169</v>
      </c>
      <c r="B44" s="6" t="str">
        <f t="shared" si="2"/>
        <v/>
      </c>
      <c r="C44" s="21"/>
      <c r="D44" s="118" t="str">
        <f>nhpUse_label</f>
        <v>Utiliza primates no humanos</v>
      </c>
      <c r="E44" s="118"/>
      <c r="F44" s="19" t="s">
        <v>6</v>
      </c>
      <c r="G44" s="22"/>
    </row>
    <row r="45" spans="1:9">
      <c r="A45" s="5" t="s">
        <v>170</v>
      </c>
      <c r="B45" s="6" t="str">
        <f t="shared" si="2"/>
        <v/>
      </c>
      <c r="C45" s="28" t="str">
        <f>IF((B47&lt;&gt;"")*AND(B45&lt;&gt;1),inconsistent_value_mssg,"")</f>
        <v/>
      </c>
      <c r="D45" s="118" t="str">
        <f>other_label</f>
        <v>Otros motivos</v>
      </c>
      <c r="E45" s="118"/>
      <c r="F45" s="19"/>
      <c r="G45" s="22"/>
    </row>
    <row r="46" spans="1:9" s="23" customFormat="1">
      <c r="A46" s="5"/>
      <c r="B46" s="6"/>
      <c r="C46" s="119" t="str">
        <f>otherExplanation_label</f>
        <v>Explicación del otro motivo de la evaluación retrospectiva</v>
      </c>
      <c r="D46" s="119"/>
      <c r="E46" s="119"/>
      <c r="F46" s="119"/>
      <c r="G46" s="22"/>
      <c r="H46" s="35"/>
      <c r="I46" s="30"/>
    </row>
    <row r="47" spans="1:9" ht="57.4" customHeight="1">
      <c r="A47" s="5" t="s">
        <v>171</v>
      </c>
      <c r="B47" s="15" t="str">
        <f>IF(TRIM(C47)="","",C47)</f>
        <v/>
      </c>
      <c r="C47" s="120"/>
      <c r="D47" s="120"/>
      <c r="E47" s="120"/>
      <c r="F47" s="120"/>
      <c r="G47" s="75" t="str">
        <f>IF($B$45=1,"*","")</f>
        <v/>
      </c>
      <c r="I47" s="35" t="str">
        <f>IF(B45=1, compulsory_field_tinstr&amp;" "&amp;maxLength_500_tinstr, "")</f>
        <v/>
      </c>
    </row>
    <row r="48" spans="1:9">
      <c r="C48" s="115" t="str">
        <f>additional_fields_title</f>
        <v>Campos adicionales</v>
      </c>
      <c r="D48" s="115"/>
      <c r="E48" s="115"/>
      <c r="F48" s="115"/>
      <c r="I48" s="30" t="str">
        <f>additional_fields_tinstr</f>
        <v>El hecho de que el ámbito de que se trate sea aplicable o no depende de las normas nacionales.</v>
      </c>
    </row>
    <row r="49" spans="1:9" s="42" customFormat="1" ht="31.9" customHeight="1">
      <c r="A49" s="5" t="s">
        <v>518</v>
      </c>
      <c r="B49" s="15" t="str">
        <f>IF(TRIM(D49)="","",D49)</f>
        <v/>
      </c>
      <c r="C49" s="43" t="str">
        <f>field1_label</f>
        <v>Campo nacional 1</v>
      </c>
      <c r="D49" s="113"/>
      <c r="E49" s="113"/>
      <c r="F49" s="113"/>
      <c r="G49" s="10"/>
      <c r="H49" s="35"/>
      <c r="I49" s="30" t="str">
        <f>not_published_instr&amp;" "&amp;maxLength_2500_tinstr</f>
        <v>El campo no se publicará. La longitud máxima es de 2 500 caracteres.</v>
      </c>
    </row>
    <row r="50" spans="1:9" s="42" customFormat="1" ht="31.5" customHeight="1">
      <c r="A50" s="5" t="s">
        <v>519</v>
      </c>
      <c r="B50" s="15" t="str">
        <f t="shared" ref="B50:B51" si="3">IF(TRIM(D50)="","",D50)</f>
        <v/>
      </c>
      <c r="C50" s="43" t="str">
        <f>field2_label</f>
        <v>Campo nacional 2</v>
      </c>
      <c r="D50" s="113"/>
      <c r="E50" s="113"/>
      <c r="F50" s="113"/>
      <c r="G50" s="10"/>
      <c r="H50" s="35"/>
      <c r="I50" s="30" t="str">
        <f>not_published_instr&amp;" "&amp;maxLength_2500_tinstr</f>
        <v>El campo no se publicará. La longitud máxima es de 2 500 caracteres.</v>
      </c>
    </row>
    <row r="51" spans="1:9" s="42" customFormat="1" ht="30.4" customHeight="1">
      <c r="A51" s="5" t="s">
        <v>520</v>
      </c>
      <c r="B51" s="15" t="str">
        <f t="shared" si="3"/>
        <v/>
      </c>
      <c r="C51" s="43" t="str">
        <f>field3_label</f>
        <v>Campo nacional 3</v>
      </c>
      <c r="D51" s="113"/>
      <c r="E51" s="113"/>
      <c r="F51" s="113"/>
      <c r="G51" s="10"/>
      <c r="H51" s="35"/>
      <c r="I51" s="30" t="str">
        <f>not_published_instr&amp;" "&amp;maxLength_2500_tinstr</f>
        <v>El campo no se publicará. La longitud máxima es de 2 500 caracteres.</v>
      </c>
    </row>
    <row r="52" spans="1:9" s="50" customFormat="1" ht="30.4" customHeight="1">
      <c r="A52" s="5" t="s">
        <v>521</v>
      </c>
      <c r="B52" s="15" t="str">
        <f t="shared" ref="B52:B53" si="4">IF(TRIM(D52)="","",D52)</f>
        <v/>
      </c>
      <c r="C52" s="51" t="str">
        <f>field4_label</f>
        <v>Campo nacional 4</v>
      </c>
      <c r="D52" s="113"/>
      <c r="E52" s="113"/>
      <c r="F52" s="113"/>
      <c r="G52" s="10"/>
      <c r="H52" s="35"/>
      <c r="I52" s="30" t="str">
        <f>not_published_instr&amp;" "&amp;maxLength_2500_tinstr</f>
        <v>El campo no se publicará. La longitud máxima es de 2 500 caracteres.</v>
      </c>
    </row>
    <row r="53" spans="1:9" s="50" customFormat="1" ht="30.4" customHeight="1">
      <c r="A53" s="5" t="s">
        <v>522</v>
      </c>
      <c r="B53" s="15" t="str">
        <f t="shared" si="4"/>
        <v/>
      </c>
      <c r="C53" s="51" t="str">
        <f>field5_label</f>
        <v>Campo nacional 5</v>
      </c>
      <c r="D53" s="113"/>
      <c r="E53" s="113"/>
      <c r="F53" s="113"/>
      <c r="G53" s="10"/>
      <c r="H53" s="35"/>
      <c r="I53" s="30" t="str">
        <f>not_published_instr&amp;" "&amp;maxLength_2500_tinstr</f>
        <v>El campo no se publicará. La longitud máxima es de 2 500 caracteres.</v>
      </c>
    </row>
    <row r="54" spans="1:9" s="42" customFormat="1">
      <c r="A54" s="5" t="s">
        <v>523</v>
      </c>
      <c r="B54" s="26" t="str">
        <f>IF(TRIM(D54)="","",D54)</f>
        <v/>
      </c>
      <c r="C54" s="43" t="str">
        <f>projectStartDate_label</f>
        <v>Fecha de inicio del proyecto</v>
      </c>
      <c r="D54" s="41"/>
      <c r="E54" s="112" t="s">
        <v>63</v>
      </c>
      <c r="F54" s="112"/>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c r="A55" s="5" t="s">
        <v>524</v>
      </c>
      <c r="B55" s="26" t="str">
        <f>IF(TRIM(D55)="","",D55)</f>
        <v/>
      </c>
      <c r="C55" s="43" t="str">
        <f>projectEndDate_label</f>
        <v>Fecha de finalización del proyecto</v>
      </c>
      <c r="D55" s="41"/>
      <c r="E55" s="112" t="s">
        <v>63</v>
      </c>
      <c r="F55" s="112"/>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c r="A56" s="5" t="s">
        <v>525</v>
      </c>
      <c r="B56" s="26" t="str">
        <f>IF(TRIM(D56)="","",D56)</f>
        <v/>
      </c>
      <c r="C56" s="43" t="str">
        <f>projectApprovalDate_label</f>
        <v>Fecha de aprobación del proyecto</v>
      </c>
      <c r="D56" s="41"/>
      <c r="E56" s="112" t="s">
        <v>63</v>
      </c>
      <c r="F56" s="112"/>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c r="A57" s="5" t="s">
        <v>526</v>
      </c>
      <c r="B57" s="7" t="str">
        <f>IF(TRIM(D57)="","",D57)</f>
        <v/>
      </c>
      <c r="C57" s="43" t="str">
        <f>ICD_code_label &amp; " 1"</f>
        <v>Código ICD 1</v>
      </c>
      <c r="D57" s="73"/>
      <c r="E57" s="112" t="s">
        <v>63</v>
      </c>
      <c r="F57" s="112"/>
      <c r="G57" s="22"/>
      <c r="H57" s="35"/>
      <c r="I57" s="30" t="str">
        <f>not_published_instr&amp;" "&amp;ICD_code_instr&amp;" "&amp;ICD_code_tinstr</f>
        <v>El campo no se publicará. Código de la Clasificación Internacional de Enfermedades (CIE). Hasta una precisión de un código de 4 caracteres.</v>
      </c>
    </row>
    <row r="58" spans="1:9">
      <c r="A58" s="5" t="s">
        <v>527</v>
      </c>
      <c r="B58" s="7" t="str">
        <f t="shared" ref="B58:B60" si="5">IF(TRIM(D58)="","",D58)</f>
        <v/>
      </c>
      <c r="C58" s="70" t="str">
        <f>ICD_code_label &amp; " 2"</f>
        <v>Código ICD 2</v>
      </c>
      <c r="D58" s="73"/>
      <c r="E58" s="112" t="s">
        <v>63</v>
      </c>
      <c r="F58" s="112"/>
      <c r="G58" s="22"/>
      <c r="H58" s="35"/>
      <c r="I58" s="30" t="str">
        <f>not_published_instr&amp;" "&amp;ICD_code_instr&amp;" "&amp;ICD_code_tinstr</f>
        <v>El campo no se publicará. Código de la Clasificación Internacional de Enfermedades (CIE). Hasta una precisión de un código de 4 caracteres.</v>
      </c>
    </row>
    <row r="59" spans="1:9">
      <c r="A59" s="5" t="s">
        <v>528</v>
      </c>
      <c r="B59" s="7" t="str">
        <f t="shared" si="5"/>
        <v/>
      </c>
      <c r="C59" s="70" t="str">
        <f>ICD_code_label &amp; " 3"</f>
        <v>Código ICD 3</v>
      </c>
      <c r="D59" s="73"/>
      <c r="E59" s="112" t="s">
        <v>63</v>
      </c>
      <c r="F59" s="112"/>
      <c r="G59" s="22"/>
      <c r="H59" s="35"/>
      <c r="I59" s="30" t="str">
        <f>not_published_instr&amp;" "&amp;ICD_code_instr&amp;" "&amp;ICD_code_tinstr</f>
        <v>El campo no se publicará. Código de la Clasificación Internacional de Enfermedades (CIE). Hasta una precisión de un código de 4 caracteres.</v>
      </c>
    </row>
    <row r="60" spans="1:9" ht="28.9" customHeight="1">
      <c r="A60" s="5" t="s">
        <v>532</v>
      </c>
      <c r="B60" s="15" t="str">
        <f t="shared" si="5"/>
        <v/>
      </c>
      <c r="C60" s="72" t="str">
        <f>ntsPreviousVersionExternalLink_label</f>
        <v>Enlace a la versión anterior del RNT fuera del sistema CE</v>
      </c>
      <c r="D60" s="132"/>
      <c r="E60" s="132"/>
      <c r="F60" s="132"/>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dimension ref="A1:A45"/>
  <sheetViews>
    <sheetView workbookViewId="0">
      <selection activeCell="A3" sqref="A3"/>
    </sheetView>
  </sheetViews>
  <sheetFormatPr baseColWidth="10" defaultColWidth="9.1796875" defaultRowHeight="14.5"/>
  <cols>
    <col min="1" max="1" width="108.26953125" customWidth="1"/>
  </cols>
  <sheetData>
    <row r="1" spans="1:1" ht="23.5">
      <c r="A1" s="36" t="str">
        <f>projectPurposes_label</f>
        <v>Finalidad del (de los) proyecto(s)</v>
      </c>
    </row>
    <row r="2" spans="1:1" ht="15" hidden="1" customHeight="1">
      <c r="A2" s="33" t="s">
        <v>491</v>
      </c>
    </row>
    <row r="3" spans="1:1">
      <c r="A3" s="8"/>
    </row>
    <row r="4" spans="1:1">
      <c r="A4" s="8"/>
    </row>
    <row r="5" spans="1:1">
      <c r="A5" s="8"/>
    </row>
    <row r="6" spans="1:1">
      <c r="A6" s="8"/>
    </row>
    <row r="7" spans="1:1">
      <c r="A7" s="8"/>
    </row>
    <row r="8" spans="1:1">
      <c r="A8" s="8"/>
    </row>
    <row r="9" spans="1:1">
      <c r="A9" s="8"/>
    </row>
    <row r="10" spans="1:1">
      <c r="A10" s="8"/>
    </row>
    <row r="11" spans="1:1">
      <c r="A11" s="8"/>
    </row>
    <row r="12" spans="1:1">
      <c r="A12" s="8"/>
    </row>
    <row r="13" spans="1:1">
      <c r="A13" s="8"/>
    </row>
    <row r="14" spans="1:1">
      <c r="A14" s="8"/>
    </row>
    <row r="15" spans="1:1">
      <c r="A15" s="8"/>
    </row>
    <row r="16" spans="1:1">
      <c r="A16" s="8"/>
    </row>
    <row r="17" spans="1:1">
      <c r="A17" s="8"/>
    </row>
    <row r="18" spans="1:1">
      <c r="A18" s="8"/>
    </row>
    <row r="19" spans="1:1">
      <c r="A19" s="8"/>
    </row>
    <row r="20" spans="1:1">
      <c r="A20" s="8"/>
    </row>
    <row r="21" spans="1:1">
      <c r="A21" s="8"/>
    </row>
    <row r="22" spans="1:1">
      <c r="A22" s="8"/>
    </row>
    <row r="23" spans="1:1">
      <c r="A23" s="8"/>
    </row>
    <row r="24" spans="1:1">
      <c r="A24" s="8"/>
    </row>
    <row r="25" spans="1:1">
      <c r="A25" s="8"/>
    </row>
    <row r="26" spans="1:1">
      <c r="A26" s="8"/>
    </row>
    <row r="27" spans="1:1">
      <c r="A27" s="8"/>
    </row>
    <row r="28" spans="1:1">
      <c r="A28" s="8"/>
    </row>
    <row r="29" spans="1:1">
      <c r="A29" s="8"/>
    </row>
    <row r="30" spans="1:1">
      <c r="A30" s="8"/>
    </row>
    <row r="31" spans="1:1">
      <c r="A31" s="8"/>
    </row>
    <row r="32" spans="1:1">
      <c r="A32" s="8"/>
    </row>
    <row r="33" spans="1:1">
      <c r="A33" s="8"/>
    </row>
    <row r="34" spans="1:1">
      <c r="A34" s="8"/>
    </row>
    <row r="35" spans="1:1">
      <c r="A35" s="8"/>
    </row>
    <row r="36" spans="1:1">
      <c r="A36" s="8"/>
    </row>
    <row r="37" spans="1:1">
      <c r="A37" s="8"/>
    </row>
    <row r="38" spans="1:1">
      <c r="A38" s="8"/>
    </row>
    <row r="39" spans="1:1">
      <c r="A39" s="8"/>
    </row>
    <row r="40" spans="1:1">
      <c r="A40" s="8"/>
    </row>
    <row r="41" spans="1:1">
      <c r="A41" s="8"/>
    </row>
    <row r="42" spans="1:1">
      <c r="A42" s="8"/>
    </row>
    <row r="43" spans="1:1">
      <c r="A43" s="8"/>
    </row>
    <row r="44" spans="1:1">
      <c r="A44" s="8"/>
    </row>
    <row r="45" spans="1:1">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dimension ref="A1:H43"/>
  <sheetViews>
    <sheetView workbookViewId="0">
      <selection activeCell="A4" sqref="A4"/>
    </sheetView>
  </sheetViews>
  <sheetFormatPr baseColWidth="10" defaultColWidth="9" defaultRowHeight="14.5"/>
  <cols>
    <col min="1" max="1" width="68" style="40" customWidth="1"/>
    <col min="2" max="2" width="16.54296875" style="40" customWidth="1"/>
    <col min="3" max="3" width="15" style="40" customWidth="1"/>
    <col min="4" max="4" width="14.54296875" style="9" customWidth="1"/>
    <col min="5" max="5" width="14.26953125" style="9" customWidth="1"/>
    <col min="6" max="6" width="18.26953125" style="9" hidden="1" customWidth="1"/>
    <col min="7" max="7" width="32.81640625" style="34" customWidth="1"/>
    <col min="8" max="8" width="54.26953125" style="9" customWidth="1"/>
    <col min="9" max="16384" width="9" style="9"/>
  </cols>
  <sheetData>
    <row r="1" spans="1:8" ht="29.25" customHeight="1" thickBot="1">
      <c r="A1" s="36" t="str">
        <f>expectedHarms_label</f>
        <v>Daños previstos</v>
      </c>
      <c r="B1" s="145" t="str">
        <f>numbers_per_severity_label</f>
        <v>Cifras estimadas, por nivel de severidad</v>
      </c>
      <c r="C1" s="145"/>
      <c r="D1" s="145"/>
      <c r="E1" s="145"/>
      <c r="F1" s="71"/>
      <c r="G1" s="37"/>
    </row>
    <row r="2" spans="1:8" ht="75" customHeight="1" thickBot="1">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c r="A3" s="33" t="s">
        <v>179</v>
      </c>
      <c r="B3" s="39" t="s">
        <v>180</v>
      </c>
      <c r="C3" s="39" t="s">
        <v>181</v>
      </c>
      <c r="D3" s="39" t="s">
        <v>182</v>
      </c>
      <c r="E3" s="39" t="s">
        <v>183</v>
      </c>
      <c r="F3" s="39" t="s">
        <v>546</v>
      </c>
    </row>
    <row r="4" spans="1:8">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A1:F42"/>
  <sheetViews>
    <sheetView workbookViewId="0">
      <selection activeCell="A4" sqref="A4"/>
    </sheetView>
  </sheetViews>
  <sheetFormatPr baseColWidth="10" defaultColWidth="9" defaultRowHeight="14.5"/>
  <cols>
    <col min="1" max="1" width="67.453125" style="9" customWidth="1"/>
    <col min="2" max="4" width="20.7265625" style="9" customWidth="1"/>
    <col min="5" max="5" width="37.81640625" style="9" customWidth="1"/>
    <col min="6" max="6" width="65.26953125" style="9" customWidth="1"/>
    <col min="7" max="16384" width="9" style="9"/>
  </cols>
  <sheetData>
    <row r="1" spans="1:6" ht="43.5" customHeight="1">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c r="A2" s="38" t="str">
        <f>species_label</f>
        <v>Especie</v>
      </c>
      <c r="B2" s="109" t="str">
        <f>reused_label</f>
        <v>Reutilización</v>
      </c>
      <c r="C2" s="109" t="str">
        <f>returned_label</f>
        <v>Devuelto</v>
      </c>
      <c r="D2" s="109" t="str">
        <f>rehomed_label</f>
        <v>Realojado</v>
      </c>
    </row>
    <row r="3" spans="1:6" ht="15.4" hidden="1" customHeight="1">
      <c r="A3" s="9" t="s">
        <v>179</v>
      </c>
      <c r="B3" s="9" t="s">
        <v>315</v>
      </c>
      <c r="C3" s="9" t="s">
        <v>316</v>
      </c>
      <c r="D3" s="9" t="s">
        <v>317</v>
      </c>
    </row>
    <row r="4" spans="1:6">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2"/>
  <dimension ref="A1:AC225"/>
  <sheetViews>
    <sheetView workbookViewId="0">
      <selection sqref="A1:XFD1048576"/>
    </sheetView>
  </sheetViews>
  <sheetFormatPr baseColWidth="10" defaultColWidth="9" defaultRowHeight="14.5"/>
  <cols>
    <col min="1" max="1" width="26.26953125" style="9" customWidth="1"/>
    <col min="2" max="2" width="26.7265625" style="9" customWidth="1"/>
    <col min="3" max="3" width="98.453125" style="9" customWidth="1"/>
    <col min="4" max="4" width="9.26953125" style="9" customWidth="1"/>
    <col min="5" max="5" width="8.7265625" style="9" customWidth="1"/>
    <col min="6" max="6" width="8.54296875" style="9" customWidth="1"/>
    <col min="7" max="7" width="8.453125" style="9" customWidth="1"/>
    <col min="8" max="10" width="9" style="9"/>
    <col min="11" max="11" width="15" style="9" customWidth="1"/>
    <col min="12" max="16384" width="9" style="9"/>
  </cols>
  <sheetData>
    <row r="1" spans="1:28" ht="15" thickBot="1"/>
    <row r="2" spans="1:28" s="53" customFormat="1" ht="15" thickBot="1">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c r="D3" s="48"/>
      <c r="E3" s="48"/>
      <c r="F3" s="48"/>
      <c r="G3" s="48"/>
      <c r="H3" s="48"/>
      <c r="I3" s="48"/>
      <c r="J3" s="48"/>
      <c r="K3" s="48"/>
      <c r="L3" s="48"/>
      <c r="M3" s="48"/>
      <c r="N3" s="48"/>
      <c r="O3" s="48"/>
      <c r="P3" s="48"/>
      <c r="Q3" s="48"/>
      <c r="R3" s="48"/>
      <c r="S3" s="48"/>
      <c r="T3" s="48"/>
      <c r="U3" s="48"/>
      <c r="V3" s="48"/>
      <c r="W3" s="48"/>
      <c r="X3" s="48"/>
      <c r="Y3" s="48"/>
      <c r="Z3" s="48"/>
      <c r="AA3" s="48"/>
      <c r="AB3" s="48"/>
    </row>
    <row r="4" spans="1:28">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row r="62" spans="1:28" s="53" customFormat="1">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row r="110" spans="1:29">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AE38"/>
  <sheetViews>
    <sheetView workbookViewId="0">
      <selection sqref="A1:XFD1048576"/>
    </sheetView>
  </sheetViews>
  <sheetFormatPr baseColWidth="10" defaultColWidth="9" defaultRowHeight="14.5"/>
  <cols>
    <col min="1" max="1" width="22.81640625" style="3" customWidth="1"/>
    <col min="2" max="2" width="26.26953125" style="3" customWidth="1"/>
    <col min="3" max="3" width="35.1796875" style="3" customWidth="1"/>
    <col min="4" max="4" width="24.81640625" style="9" customWidth="1"/>
    <col min="5" max="16384" width="9" style="9"/>
  </cols>
  <sheetData>
    <row r="1" spans="1:31" ht="15" thickBot="1"/>
    <row r="2" spans="1:31" ht="15" thickBot="1">
      <c r="A2" s="27" t="s">
        <v>12</v>
      </c>
      <c r="B2" s="95" t="str">
        <f>IF(language="","en",language)</f>
        <v>es</v>
      </c>
    </row>
    <row r="3" spans="1:31" ht="15" thickBot="1">
      <c r="A3" s="27" t="s">
        <v>15</v>
      </c>
      <c r="B3" s="96" t="str">
        <f>yes</f>
        <v>sí [1]</v>
      </c>
      <c r="C3" s="97" t="str">
        <f>no</f>
        <v>no [0]</v>
      </c>
    </row>
    <row r="4" spans="1:31" ht="15" thickBot="1">
      <c r="A4" s="27" t="s">
        <v>14</v>
      </c>
      <c r="B4" s="96" t="str">
        <f>yes</f>
        <v>sí [1]</v>
      </c>
      <c r="C4" s="98" t="s">
        <v>6</v>
      </c>
    </row>
    <row r="5" spans="1:31" ht="15" thickBot="1">
      <c r="A5" s="27" t="s">
        <v>391</v>
      </c>
      <c r="B5" s="95">
        <v>1</v>
      </c>
      <c r="C5" s="99"/>
    </row>
    <row r="6" spans="1:31" ht="15" thickBot="1">
      <c r="A6" s="27" t="s">
        <v>174</v>
      </c>
      <c r="B6" s="95" t="str">
        <f>IF(NTS!B2="","",IF(VLOOKUP(NTS!B2,A11:B38,2)="yes","*",""))</f>
        <v/>
      </c>
      <c r="C6" s="99"/>
    </row>
    <row r="7" spans="1:31" ht="15" thickBot="1">
      <c r="A7" s="27" t="s">
        <v>393</v>
      </c>
      <c r="B7" s="95" t="str">
        <f>IF(NTS!B2="","",IF(VLOOKUP(NTS!B2,A11:C38,3)="yes","*",""))</f>
        <v/>
      </c>
      <c r="C7" s="99"/>
    </row>
    <row r="8" spans="1:31" ht="15" thickBot="1">
      <c r="A8" s="27" t="s">
        <v>398</v>
      </c>
      <c r="B8" s="95" t="str">
        <f>IF(NTS!B2="","",IF(VLOOKUP(NTS!B2,A11:D38,4)="yes","*",""))</f>
        <v/>
      </c>
      <c r="C8" s="99"/>
    </row>
    <row r="9" spans="1:31">
      <c r="A9" s="5"/>
      <c r="B9" s="100"/>
      <c r="C9" s="99"/>
    </row>
    <row r="10" spans="1:31" ht="15" thickBot="1">
      <c r="A10" s="27" t="s">
        <v>172</v>
      </c>
      <c r="B10" s="100" t="s">
        <v>173</v>
      </c>
      <c r="C10" s="99" t="s">
        <v>392</v>
      </c>
      <c r="D10" s="9" t="s">
        <v>397</v>
      </c>
    </row>
    <row r="11" spans="1:31">
      <c r="A11" s="53" t="s">
        <v>35</v>
      </c>
      <c r="B11" s="101" t="s">
        <v>4</v>
      </c>
      <c r="C11" s="102"/>
      <c r="D11" s="103"/>
    </row>
    <row r="12" spans="1:31">
      <c r="A12" s="53" t="s">
        <v>36</v>
      </c>
      <c r="B12" s="104" t="s">
        <v>4</v>
      </c>
      <c r="C12" s="99"/>
      <c r="D12" s="87"/>
    </row>
    <row r="13" spans="1:31">
      <c r="A13" s="53" t="s">
        <v>37</v>
      </c>
      <c r="B13" s="104" t="s">
        <v>4</v>
      </c>
      <c r="C13" s="99"/>
      <c r="D13" s="87"/>
    </row>
    <row r="14" spans="1:31">
      <c r="A14" s="53" t="s">
        <v>38</v>
      </c>
      <c r="B14" s="104" t="s">
        <v>4</v>
      </c>
      <c r="C14" s="99"/>
      <c r="D14" s="87"/>
    </row>
    <row r="15" spans="1:31">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c r="A16" s="53" t="s">
        <v>40</v>
      </c>
      <c r="B16" s="104"/>
      <c r="C16" s="100"/>
      <c r="D16" s="87"/>
    </row>
    <row r="17" spans="1:4">
      <c r="A17" s="53" t="s">
        <v>41</v>
      </c>
      <c r="B17" s="104" t="s">
        <v>4</v>
      </c>
      <c r="C17" s="100"/>
      <c r="D17" s="87"/>
    </row>
    <row r="18" spans="1:4">
      <c r="A18" s="53" t="s">
        <v>42</v>
      </c>
      <c r="B18" s="104"/>
      <c r="C18" s="100"/>
      <c r="D18" s="87"/>
    </row>
    <row r="19" spans="1:4">
      <c r="A19" s="53" t="s">
        <v>43</v>
      </c>
      <c r="B19" s="104" t="s">
        <v>4</v>
      </c>
      <c r="C19" s="100"/>
      <c r="D19" s="87"/>
    </row>
    <row r="20" spans="1:4">
      <c r="A20" s="53" t="s">
        <v>44</v>
      </c>
      <c r="B20" s="104"/>
      <c r="C20" s="100"/>
      <c r="D20" s="87"/>
    </row>
    <row r="21" spans="1:4">
      <c r="A21" s="53" t="s">
        <v>45</v>
      </c>
      <c r="B21" s="104" t="s">
        <v>4</v>
      </c>
      <c r="C21" s="100"/>
      <c r="D21" s="87"/>
    </row>
    <row r="22" spans="1:4">
      <c r="A22" s="53" t="s">
        <v>46</v>
      </c>
      <c r="B22" s="104"/>
      <c r="C22" s="100"/>
      <c r="D22" s="87"/>
    </row>
    <row r="23" spans="1:4">
      <c r="A23" s="53" t="s">
        <v>47</v>
      </c>
      <c r="B23" s="104" t="s">
        <v>4</v>
      </c>
      <c r="C23" s="100"/>
      <c r="D23" s="87"/>
    </row>
    <row r="24" spans="1:4">
      <c r="A24" s="53" t="s">
        <v>48</v>
      </c>
      <c r="B24" s="104"/>
      <c r="C24" s="100"/>
      <c r="D24" s="87"/>
    </row>
    <row r="25" spans="1:4">
      <c r="A25" s="53" t="s">
        <v>49</v>
      </c>
      <c r="B25" s="104"/>
      <c r="C25" s="100"/>
      <c r="D25" s="87"/>
    </row>
    <row r="26" spans="1:4">
      <c r="A26" s="53" t="s">
        <v>50</v>
      </c>
      <c r="B26" s="104"/>
      <c r="C26" s="100"/>
      <c r="D26" s="87"/>
    </row>
    <row r="27" spans="1:4">
      <c r="A27" s="53" t="s">
        <v>51</v>
      </c>
      <c r="B27" s="104" t="s">
        <v>4</v>
      </c>
      <c r="C27" s="100"/>
      <c r="D27" s="87"/>
    </row>
    <row r="28" spans="1:4">
      <c r="A28" s="53" t="s">
        <v>52</v>
      </c>
      <c r="B28" s="104"/>
      <c r="C28" s="100"/>
      <c r="D28" s="87"/>
    </row>
    <row r="29" spans="1:4">
      <c r="A29" s="53" t="s">
        <v>53</v>
      </c>
      <c r="B29" s="104"/>
      <c r="C29" s="100"/>
      <c r="D29" s="87"/>
    </row>
    <row r="30" spans="1:4">
      <c r="A30" s="53" t="s">
        <v>54</v>
      </c>
      <c r="B30" s="104" t="s">
        <v>4</v>
      </c>
      <c r="C30" s="100"/>
      <c r="D30" s="87"/>
    </row>
    <row r="31" spans="1:4">
      <c r="A31" s="53" t="s">
        <v>55</v>
      </c>
      <c r="B31" s="104" t="s">
        <v>4</v>
      </c>
      <c r="C31" s="100"/>
      <c r="D31" s="87"/>
    </row>
    <row r="32" spans="1:4">
      <c r="A32" s="53" t="s">
        <v>56</v>
      </c>
      <c r="B32" s="104" t="s">
        <v>4</v>
      </c>
      <c r="C32" s="100"/>
      <c r="D32" s="87"/>
    </row>
    <row r="33" spans="1:4">
      <c r="A33" s="53" t="s">
        <v>57</v>
      </c>
      <c r="B33" s="104" t="s">
        <v>4</v>
      </c>
      <c r="C33" s="100"/>
      <c r="D33" s="87"/>
    </row>
    <row r="34" spans="1:4">
      <c r="A34" s="53" t="s">
        <v>58</v>
      </c>
      <c r="B34" s="104" t="s">
        <v>4</v>
      </c>
      <c r="C34" s="100"/>
      <c r="D34" s="87"/>
    </row>
    <row r="35" spans="1:4">
      <c r="A35" s="53" t="s">
        <v>59</v>
      </c>
      <c r="B35" s="104" t="s">
        <v>4</v>
      </c>
      <c r="C35" s="100"/>
      <c r="D35" s="87"/>
    </row>
    <row r="36" spans="1:4">
      <c r="A36" s="53" t="s">
        <v>60</v>
      </c>
      <c r="B36" s="104" t="s">
        <v>4</v>
      </c>
      <c r="C36" s="100"/>
      <c r="D36" s="87"/>
    </row>
    <row r="37" spans="1:4">
      <c r="A37" s="53" t="s">
        <v>61</v>
      </c>
      <c r="B37" s="104" t="s">
        <v>4</v>
      </c>
      <c r="C37" s="100"/>
      <c r="D37" s="87"/>
    </row>
    <row r="38" spans="1:4" ht="15" thickBot="1">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Propietario</cp:lastModifiedBy>
  <dcterms:created xsi:type="dcterms:W3CDTF">2020-03-26T19:58:53Z</dcterms:created>
  <dcterms:modified xsi:type="dcterms:W3CDTF">2021-02-26T11:22:19Z</dcterms:modified>
</cp:coreProperties>
</file>